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14_{6CAB26CB-E5CF-4D66-8ECE-1A71B9E1D0EB}" xr6:coauthVersionLast="47" xr6:coauthVersionMax="47" xr10:uidLastSave="{00000000-0000-0000-0000-000000000000}"/>
  <bookViews>
    <workbookView xWindow="-108" yWindow="-108" windowWidth="23256" windowHeight="12576" tabRatio="517" xr2:uid="{00000000-000D-0000-FFFF-FFFF00000000}"/>
  </bookViews>
  <sheets>
    <sheet name="Bewertungstabelle" sheetId="18" r:id="rId1"/>
    <sheet name="Ergebnis gewichtet" sheetId="20" r:id="rId2"/>
    <sheet name="Bewertung Ablaufzeit" sheetId="1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7" i="18" l="1"/>
  <c r="E57" i="18"/>
  <c r="E54" i="18"/>
  <c r="E51" i="18"/>
  <c r="E48" i="18"/>
  <c r="E30" i="18"/>
  <c r="H30" i="18"/>
  <c r="G1" i="20"/>
  <c r="C1" i="20"/>
  <c r="J11" i="18" l="1"/>
  <c r="I11" i="18"/>
  <c r="J57" i="18" l="1"/>
  <c r="I57" i="18"/>
  <c r="J54" i="18"/>
  <c r="I54" i="18"/>
  <c r="J51" i="18"/>
  <c r="I51" i="18"/>
  <c r="J48" i="18"/>
  <c r="I48" i="18"/>
  <c r="J45" i="18"/>
  <c r="I45" i="18"/>
  <c r="J42" i="18"/>
  <c r="I42" i="18"/>
  <c r="J39" i="18"/>
  <c r="I39" i="18"/>
  <c r="J36" i="18"/>
  <c r="I36" i="18"/>
  <c r="J33" i="18"/>
  <c r="I33" i="18"/>
  <c r="J30" i="18"/>
  <c r="E17" i="18" l="1"/>
  <c r="I17" i="18" s="1"/>
  <c r="F14" i="20" l="1"/>
  <c r="C14" i="20"/>
  <c r="F54" i="18" l="1"/>
  <c r="H54" i="18" s="1"/>
  <c r="F57" i="18"/>
  <c r="F51" i="18"/>
  <c r="H51" i="18" s="1"/>
  <c r="F48" i="18"/>
  <c r="H48" i="18" s="1"/>
  <c r="F45" i="18"/>
  <c r="H45" i="18" s="1"/>
  <c r="F42" i="18"/>
  <c r="H42" i="18" s="1"/>
  <c r="F39" i="18"/>
  <c r="H39" i="18" s="1"/>
  <c r="F36" i="18"/>
  <c r="H36" i="18" s="1"/>
  <c r="C36" i="18"/>
  <c r="E36" i="18" s="1"/>
  <c r="H17" i="18" l="1"/>
  <c r="J17" i="18" s="1"/>
  <c r="G28" i="18" l="1"/>
  <c r="D28" i="18"/>
  <c r="G22" i="18"/>
  <c r="D22" i="18"/>
  <c r="J7" i="18"/>
  <c r="I7" i="18"/>
  <c r="F11" i="20"/>
  <c r="H11" i="20" s="1"/>
  <c r="C11" i="20"/>
  <c r="E11" i="20" s="1"/>
  <c r="F19" i="20" l="1"/>
  <c r="C19" i="20"/>
  <c r="F18" i="20"/>
  <c r="C18" i="20"/>
  <c r="F16" i="20"/>
  <c r="C16" i="20"/>
  <c r="F15" i="20"/>
  <c r="F13" i="20"/>
  <c r="C13" i="20"/>
  <c r="H19" i="20" l="1"/>
  <c r="E19" i="20"/>
  <c r="H18" i="20"/>
  <c r="E18" i="20"/>
  <c r="H15" i="20"/>
  <c r="H14" i="20"/>
  <c r="E14" i="20"/>
  <c r="F9" i="20"/>
  <c r="C9" i="20"/>
  <c r="F33" i="18" l="1"/>
  <c r="H33" i="18" s="1"/>
  <c r="C33" i="18"/>
  <c r="E33" i="18" s="1"/>
  <c r="F10" i="20" l="1"/>
  <c r="C10" i="20"/>
  <c r="G25" i="20" l="1"/>
  <c r="D25" i="20"/>
  <c r="H13" i="20"/>
  <c r="E13" i="20"/>
  <c r="F24" i="18"/>
  <c r="C24" i="18"/>
  <c r="E24" i="18" s="1"/>
  <c r="I24" i="18" s="1"/>
  <c r="H24" i="18" l="1"/>
  <c r="J24" i="18" s="1"/>
  <c r="F20" i="20" l="1"/>
  <c r="H20" i="20" s="1"/>
  <c r="C20" i="20"/>
  <c r="E20" i="20" s="1"/>
  <c r="E10" i="20"/>
  <c r="E9" i="20"/>
  <c r="C15" i="20" l="1"/>
  <c r="E15" i="20" s="1"/>
  <c r="H16" i="20"/>
  <c r="E16" i="20"/>
  <c r="H10" i="20"/>
  <c r="H9" i="20"/>
  <c r="G5" i="20"/>
  <c r="D5" i="20"/>
  <c r="J27" i="18" l="1"/>
  <c r="I27" i="18"/>
  <c r="C57" i="18" l="1"/>
  <c r="C54" i="18"/>
  <c r="C51" i="18"/>
  <c r="C48" i="18"/>
  <c r="C45" i="18"/>
  <c r="E45" i="18" s="1"/>
  <c r="F24" i="20" l="1"/>
  <c r="H24" i="20" s="1"/>
  <c r="C24" i="20" l="1"/>
  <c r="E24" i="20" s="1"/>
  <c r="F23" i="20"/>
  <c r="H23" i="20" s="1"/>
  <c r="C42" i="18"/>
  <c r="E42" i="18" s="1"/>
  <c r="C39" i="18"/>
  <c r="E39" i="18" s="1"/>
  <c r="H25" i="20" l="1"/>
  <c r="F25" i="20"/>
  <c r="I30" i="18"/>
  <c r="C23" i="20" s="1"/>
  <c r="E23" i="20" s="1"/>
  <c r="E25" i="20" s="1"/>
  <c r="C25" i="20" l="1"/>
</calcChain>
</file>

<file path=xl/sharedStrings.xml><?xml version="1.0" encoding="utf-8"?>
<sst xmlns="http://schemas.openxmlformats.org/spreadsheetml/2006/main" count="183" uniqueCount="85">
  <si>
    <t>Datum:</t>
  </si>
  <si>
    <t>Testkriterium</t>
  </si>
  <si>
    <t>Glanz vor Behandlung</t>
  </si>
  <si>
    <t>Glanz nach Behandlung</t>
  </si>
  <si>
    <t>Glanzveränderung zu unbehandelt</t>
  </si>
  <si>
    <t>Hydrophobierung</t>
  </si>
  <si>
    <t>Ablaufzeit vor Behandlung</t>
  </si>
  <si>
    <t>Ablaufzeit nach Behandlung</t>
  </si>
  <si>
    <t>Annahmen:</t>
  </si>
  <si>
    <t>Die minimale Ablaufzeit liegt bei 0,5 Sekunden und erhält 5 Bewertungspunkte</t>
  </si>
  <si>
    <t>Daraus ergibt sich eine Berwertungsgerade y = -0,909 * t + 5,4545</t>
  </si>
  <si>
    <t>y entspricht den Bewertungspunkten und t entspricht der Ablaufzeit</t>
  </si>
  <si>
    <t>Prüfkörper glänzend</t>
  </si>
  <si>
    <t>Prüfkörper matt</t>
  </si>
  <si>
    <t>Testprodukt:</t>
  </si>
  <si>
    <t xml:space="preserve">Testprodukt: </t>
  </si>
  <si>
    <t>Wasserablaufverhalten</t>
  </si>
  <si>
    <t xml:space="preserve">Ablaufzeit </t>
  </si>
  <si>
    <t>Ablaufzeit</t>
  </si>
  <si>
    <t>Produkt A</t>
  </si>
  <si>
    <t>Produkt B</t>
  </si>
  <si>
    <t xml:space="preserve">Bewertung </t>
  </si>
  <si>
    <t>Kriterium</t>
  </si>
  <si>
    <t>Gewichtung</t>
  </si>
  <si>
    <t>(%)</t>
  </si>
  <si>
    <t>Die maximale Ablaufzeit liegt bei 6 Sekunden und erhält 0 Punkt</t>
  </si>
  <si>
    <t>Glanz nach Abspülen</t>
  </si>
  <si>
    <t>Lineare Auswertung der Ablaufzeit</t>
  </si>
  <si>
    <t>Nach 1. Wäsche</t>
  </si>
  <si>
    <t>Nach 2. Wäsche</t>
  </si>
  <si>
    <t>Nach 3. Wäsche</t>
  </si>
  <si>
    <t>Nach 4. Wäsche</t>
  </si>
  <si>
    <t>Nach 5. Wäsche</t>
  </si>
  <si>
    <t>Nach 10. Wäsche</t>
  </si>
  <si>
    <t>Nach 15. Wäsche</t>
  </si>
  <si>
    <t>Nach 20. Wäsche</t>
  </si>
  <si>
    <t>Nach 25. Wäsche</t>
  </si>
  <si>
    <t xml:space="preserve">Gesamtbewertung </t>
  </si>
  <si>
    <t>Differenz der Kreuzgänge (Eingabe: ganze Zahlen)**</t>
  </si>
  <si>
    <t>Bewertungstabelle Lackpolituren für Kraftfahrzeuge</t>
  </si>
  <si>
    <t>Mattiertes Prüfblech</t>
  </si>
  <si>
    <t>Erste Beurteilung der behandelten Oberfläche</t>
  </si>
  <si>
    <t>Glänzendes Prüfblech</t>
  </si>
  <si>
    <t>Zweite  Beurteilung der behandelten Oberfläche</t>
  </si>
  <si>
    <t>Erste Beurteilung der behandelten Oberfläche (vor der Entfettung)</t>
  </si>
  <si>
    <t>Zweite Beurteilung der behandelten Oberfläche (nach der Entfettung)</t>
  </si>
  <si>
    <t>Minuten</t>
  </si>
  <si>
    <t>Verteilbarkeit* (5.1.3.2)</t>
  </si>
  <si>
    <t>Trocknungszeit (5.1.3.3)</t>
  </si>
  <si>
    <t xml:space="preserve"> Auspolierbarkeit* (5.1.3.4)</t>
  </si>
  <si>
    <t>Farbauffrischung* (5.1.4.2)</t>
  </si>
  <si>
    <t>Glanzwertveränderung (5.1.4.3)</t>
  </si>
  <si>
    <t>Griff- und Schmierfestigkeit (5.1.4.4)</t>
  </si>
  <si>
    <t>Farbauffrischung* (5.1.6.2)</t>
  </si>
  <si>
    <t>Glanzwertveränderung (5.1.6.3)</t>
  </si>
  <si>
    <t>Wasserablaufverhalten (5.2.2.3)</t>
  </si>
  <si>
    <t>Staubbildung* (5.1.3.5)</t>
  </si>
  <si>
    <t>Oberflächenbild* (5.1.4.1)</t>
  </si>
  <si>
    <t>Oberflächenbild* (5.1.6.1)</t>
  </si>
  <si>
    <t xml:space="preserve"> Waschbeständigkeit (5.2.3.2)</t>
  </si>
  <si>
    <t>*Testkriterium im Vergleich zur Referenz-Lackpolitur (RLP) bewertet.</t>
  </si>
  <si>
    <t xml:space="preserve">**Es wird die Differenz der Kreuzgänge im Vergleich zur Referenz-Lackpolitur (RLP) eingetragen (Eingabe / ganze Zahlen: -2, -1, 0, 1 oder 2). </t>
  </si>
  <si>
    <r>
      <t xml:space="preserve"> Der Wert "-2" bedeutet beispielsweise, dass beim Testprodukt 2 Kreuzgänge zur vollständigen Auspolierbarkeit </t>
    </r>
    <r>
      <rPr>
        <i/>
        <sz val="12"/>
        <rFont val="Calibri"/>
        <family val="2"/>
        <scheme val="minor"/>
      </rPr>
      <t>weniger</t>
    </r>
    <r>
      <rPr>
        <b/>
        <sz val="12"/>
        <rFont val="Calibri"/>
        <family val="2"/>
        <scheme val="minor"/>
      </rPr>
      <t xml:space="preserve"> benötigt wurden, als für die RLP; ein Wert von "1" bedeutet, dass 1 Kreuzgang </t>
    </r>
    <r>
      <rPr>
        <i/>
        <sz val="12"/>
        <rFont val="Calibri"/>
        <family val="2"/>
        <scheme val="minor"/>
      </rPr>
      <t>mehr</t>
    </r>
    <r>
      <rPr>
        <b/>
        <sz val="12"/>
        <rFont val="Calibri"/>
        <family val="2"/>
        <scheme val="minor"/>
      </rPr>
      <t xml:space="preserve"> benötigt werden, usw. </t>
    </r>
  </si>
  <si>
    <t xml:space="preserve"> Es wird maximal eine Differenz von 2 Kreuzgängen mehr bzw. weniger als für die RLP für die Punktevergabe berücksichtigt.</t>
  </si>
  <si>
    <t>5.1.3.5 Staubbildung</t>
  </si>
  <si>
    <t>5.1.3.4 Auspolierbarkeit</t>
  </si>
  <si>
    <t>5.1.3.2 Verteilbarkeit</t>
  </si>
  <si>
    <t>5.1.4.1 Oberflächenbild</t>
  </si>
  <si>
    <t>5.1.4.2 Farbauffrischung</t>
  </si>
  <si>
    <t>5.1.4.3 Glanzwertveränderung</t>
  </si>
  <si>
    <t>5.1.4.4 Griff- und Schmierfestigkeit</t>
  </si>
  <si>
    <t>5.1.6.1 Oberflächenbild</t>
  </si>
  <si>
    <t>5.1.6.2 Farbauffrischung</t>
  </si>
  <si>
    <t>5.1.6.3 Glanzwertveränderung</t>
  </si>
  <si>
    <t xml:space="preserve">5.2.2.3 Wasser-Ablaufverhalten vor der Wäsche </t>
  </si>
  <si>
    <t>5.2.3.2 Waschbeständigkeit (Wasser-Ablaufverhalten)</t>
  </si>
  <si>
    <t>Bei Werten &gt; 6 Sekunden wird mit 0 Punkte bewertet (keine negativen Bewertungspunkte)</t>
  </si>
  <si>
    <t>Name:</t>
  </si>
  <si>
    <t>Bewertungstabelle der gewichteten Prüfergebnisse einer Lackpolitur für Kraftfahrzeuge</t>
  </si>
  <si>
    <t>Punkte aus dem Beurteilungsschema der Prüfmethode (8 - 60,8 Punkte)</t>
  </si>
  <si>
    <t>Gewichtete Punktzahl          (0,4 - 5,12 Punkte)</t>
  </si>
  <si>
    <t>Veränderung zu unbehandelt***</t>
  </si>
  <si>
    <t>***nur zur Information [wenn die Anfangslaufzeit ("Ablaufzeit vor der Behandlung") erreicht oder überschritten wird, sind keine weiteren Waschzyklen und Eingaben mehr erforderlich. Die Bewertungen der nachfolgenden Waschzyklen werden automatisch auf Null gesetzt.]</t>
  </si>
  <si>
    <t>Bitte beachten: Nur gelb hinterlegte Zellen bearbeiten! Die anderen Zellen sind verknüpft und automatisiert.</t>
  </si>
  <si>
    <t>Bei Werten &lt; 0,5 Sekunden wird die maximale Punktzahl von 5 überschritten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</si>
</sst>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24"/>
      <name val="Calibri"/>
      <family val="2"/>
      <scheme val="minor"/>
    </font>
    <font>
      <sz val="12"/>
      <name val="Calibri"/>
      <family val="2"/>
      <scheme val="minor"/>
    </font>
    <font>
      <b/>
      <sz val="2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7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/>
    <xf numFmtId="0" fontId="9" fillId="2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 wrapText="1"/>
    </xf>
    <xf numFmtId="49" fontId="10" fillId="4" borderId="1" xfId="0" quotePrefix="1" applyNumberFormat="1" applyFont="1" applyFill="1" applyBorder="1" applyAlignment="1">
      <alignment vertical="center" wrapText="1"/>
    </xf>
    <xf numFmtId="49" fontId="10" fillId="4" borderId="2" xfId="0" quotePrefix="1" applyNumberFormat="1" applyFont="1" applyFill="1" applyBorder="1" applyAlignment="1">
      <alignment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164" fontId="9" fillId="2" borderId="15" xfId="0" applyNumberFormat="1" applyFont="1" applyFill="1" applyBorder="1" applyAlignment="1">
      <alignment horizontal="center" vertical="center" wrapText="1"/>
    </xf>
    <xf numFmtId="0" fontId="9" fillId="3" borderId="15" xfId="0" quotePrefix="1" applyFont="1" applyFill="1" applyBorder="1" applyAlignment="1">
      <alignment horizontal="center" vertical="center" wrapText="1"/>
    </xf>
    <xf numFmtId="164" fontId="9" fillId="3" borderId="13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9" fontId="8" fillId="2" borderId="11" xfId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9" fontId="8" fillId="3" borderId="11" xfId="1" applyFont="1" applyFill="1" applyBorder="1" applyAlignment="1">
      <alignment horizontal="center" vertical="center" wrapText="1"/>
    </xf>
    <xf numFmtId="164" fontId="8" fillId="2" borderId="11" xfId="0" applyNumberFormat="1" applyFont="1" applyFill="1" applyBorder="1" applyAlignment="1">
      <alignment horizontal="center" vertical="center" wrapText="1"/>
    </xf>
    <xf numFmtId="164" fontId="8" fillId="3" borderId="1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9" fontId="8" fillId="2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9" fontId="8" fillId="3" borderId="2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2" fontId="8" fillId="2" borderId="11" xfId="0" applyNumberFormat="1" applyFont="1" applyFill="1" applyBorder="1" applyAlignment="1">
      <alignment horizontal="center" vertical="center" wrapText="1"/>
    </xf>
    <xf numFmtId="2" fontId="8" fillId="3" borderId="11" xfId="0" applyNumberFormat="1" applyFont="1" applyFill="1" applyBorder="1" applyAlignment="1">
      <alignment horizontal="center" vertical="center" wrapText="1"/>
    </xf>
    <xf numFmtId="2" fontId="13" fillId="2" borderId="4" xfId="0" applyNumberFormat="1" applyFont="1" applyFill="1" applyBorder="1" applyAlignment="1">
      <alignment horizontal="center" vertical="center" wrapText="1"/>
    </xf>
    <xf numFmtId="2" fontId="13" fillId="3" borderId="4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vertical="center" wrapText="1"/>
    </xf>
    <xf numFmtId="49" fontId="10" fillId="4" borderId="10" xfId="0" quotePrefix="1" applyNumberFormat="1" applyFont="1" applyFill="1" applyBorder="1" applyAlignment="1">
      <alignment vertical="center" wrapText="1"/>
    </xf>
    <xf numFmtId="49" fontId="10" fillId="4" borderId="11" xfId="0" quotePrefix="1" applyNumberFormat="1" applyFont="1" applyFill="1" applyBorder="1" applyAlignment="1">
      <alignment vertical="center" wrapText="1"/>
    </xf>
    <xf numFmtId="49" fontId="14" fillId="4" borderId="10" xfId="0" quotePrefix="1" applyNumberFormat="1" applyFont="1" applyFill="1" applyBorder="1" applyAlignment="1">
      <alignment vertical="center" wrapText="1"/>
    </xf>
    <xf numFmtId="49" fontId="14" fillId="4" borderId="11" xfId="0" quotePrefix="1" applyNumberFormat="1" applyFont="1" applyFill="1" applyBorder="1" applyAlignment="1">
      <alignment vertical="center" wrapText="1"/>
    </xf>
    <xf numFmtId="0" fontId="15" fillId="0" borderId="0" xfId="0" applyFont="1"/>
    <xf numFmtId="0" fontId="0" fillId="0" borderId="11" xfId="0" applyBorder="1"/>
    <xf numFmtId="0" fontId="0" fillId="0" borderId="3" xfId="0" applyBorder="1"/>
    <xf numFmtId="0" fontId="0" fillId="0" borderId="2" xfId="0" applyBorder="1"/>
    <xf numFmtId="0" fontId="6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9" fontId="8" fillId="2" borderId="2" xfId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9" fontId="8" fillId="3" borderId="2" xfId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0" fontId="0" fillId="0" borderId="12" xfId="0" applyBorder="1"/>
    <xf numFmtId="1" fontId="8" fillId="2" borderId="11" xfId="0" applyNumberFormat="1" applyFont="1" applyFill="1" applyBorder="1" applyAlignment="1">
      <alignment horizontal="center" vertical="center" wrapText="1"/>
    </xf>
    <xf numFmtId="1" fontId="8" fillId="3" borderId="11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1" fontId="8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9" fillId="3" borderId="4" xfId="0" quotePrefix="1" applyFont="1" applyFill="1" applyBorder="1" applyAlignment="1">
      <alignment horizontal="center" vertical="center" wrapText="1"/>
    </xf>
    <xf numFmtId="165" fontId="8" fillId="2" borderId="11" xfId="1" applyNumberFormat="1" applyFont="1" applyFill="1" applyBorder="1" applyAlignment="1">
      <alignment horizontal="center" vertical="center" wrapText="1"/>
    </xf>
    <xf numFmtId="165" fontId="8" fillId="3" borderId="11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0" borderId="0" xfId="0" applyFont="1"/>
    <xf numFmtId="0" fontId="17" fillId="0" borderId="0" xfId="0" applyFont="1"/>
    <xf numFmtId="0" fontId="18" fillId="0" borderId="0" xfId="0" applyFont="1"/>
    <xf numFmtId="49" fontId="2" fillId="5" borderId="0" xfId="0" applyNumberFormat="1" applyFont="1" applyFill="1"/>
    <xf numFmtId="164" fontId="9" fillId="3" borderId="11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0" fillId="6" borderId="1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1" fontId="4" fillId="6" borderId="5" xfId="0" applyNumberFormat="1" applyFont="1" applyFill="1" applyBorder="1" applyAlignment="1">
      <alignment horizontal="center" vertical="center" wrapText="1"/>
    </xf>
    <xf numFmtId="1" fontId="4" fillId="6" borderId="4" xfId="0" applyNumberFormat="1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164" fontId="11" fillId="6" borderId="11" xfId="0" applyNumberFormat="1" applyFont="1" applyFill="1" applyBorder="1" applyAlignment="1">
      <alignment horizontal="center" vertical="center" wrapText="1"/>
    </xf>
    <xf numFmtId="0" fontId="11" fillId="6" borderId="11" xfId="0" quotePrefix="1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5" xfId="0" quotePrefix="1" applyFont="1" applyFill="1" applyBorder="1" applyAlignment="1">
      <alignment horizontal="center" vertical="center" wrapText="1"/>
    </xf>
    <xf numFmtId="0" fontId="4" fillId="6" borderId="11" xfId="0" quotePrefix="1" applyFont="1" applyFill="1" applyBorder="1" applyAlignment="1">
      <alignment horizontal="center" vertical="center" wrapText="1"/>
    </xf>
    <xf numFmtId="0" fontId="16" fillId="6" borderId="0" xfId="0" applyFont="1" applyFill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0" fillId="7" borderId="0" xfId="0" applyFont="1" applyFill="1" applyAlignment="1">
      <alignment horizontal="center"/>
    </xf>
    <xf numFmtId="0" fontId="21" fillId="7" borderId="0" xfId="0" applyFont="1" applyFill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485775</xdr:colOff>
      <xdr:row>1</xdr:row>
      <xdr:rowOff>85725</xdr:rowOff>
    </xdr:from>
    <xdr:to>
      <xdr:col>16</xdr:col>
      <xdr:colOff>379570</xdr:colOff>
      <xdr:row>20</xdr:row>
      <xdr:rowOff>95250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43775" y="276225"/>
          <a:ext cx="5227795" cy="3629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tabSelected="1" zoomScale="63" zoomScaleNormal="63" workbookViewId="0">
      <selection activeCell="C1" sqref="C1"/>
    </sheetView>
  </sheetViews>
  <sheetFormatPr baseColWidth="10" defaultColWidth="11.5546875" defaultRowHeight="14.4" x14ac:dyDescent="0.3"/>
  <cols>
    <col min="1" max="1" width="12.44140625" style="1" customWidth="1"/>
    <col min="2" max="2" width="38.5546875" style="1" customWidth="1"/>
    <col min="3" max="4" width="25.77734375" style="1" customWidth="1"/>
    <col min="5" max="5" width="29.77734375" style="1" customWidth="1"/>
    <col min="6" max="7" width="25.77734375" style="1" customWidth="1"/>
    <col min="8" max="8" width="29.77734375" style="1" customWidth="1"/>
    <col min="9" max="10" width="29.21875" style="1" customWidth="1"/>
    <col min="11" max="16384" width="11.5546875" style="1"/>
  </cols>
  <sheetData>
    <row r="1" spans="1:10" s="94" customFormat="1" ht="42.6" customHeight="1" x14ac:dyDescent="0.4">
      <c r="B1" s="94" t="s">
        <v>77</v>
      </c>
      <c r="C1" s="112"/>
      <c r="H1" s="93" t="s">
        <v>0</v>
      </c>
      <c r="I1" s="112"/>
    </row>
    <row r="2" spans="1:10" ht="33.6" x14ac:dyDescent="0.65">
      <c r="B2" s="132" t="s">
        <v>39</v>
      </c>
      <c r="C2" s="132"/>
      <c r="D2" s="132"/>
      <c r="E2" s="132"/>
      <c r="F2" s="132"/>
      <c r="G2" s="132"/>
      <c r="H2" s="132"/>
      <c r="I2" s="132"/>
    </row>
    <row r="3" spans="1:10" ht="33.6" x14ac:dyDescent="0.65">
      <c r="B3" s="30"/>
      <c r="C3" s="30"/>
      <c r="D3" s="30"/>
      <c r="E3" s="30"/>
      <c r="F3" s="30"/>
      <c r="G3" s="30"/>
      <c r="H3" s="30"/>
      <c r="I3" s="30"/>
    </row>
    <row r="4" spans="1:10" ht="33.6" customHeight="1" x14ac:dyDescent="0.45">
      <c r="A4" s="164" t="s">
        <v>83</v>
      </c>
      <c r="B4" s="165"/>
      <c r="C4" s="165"/>
      <c r="D4" s="165"/>
      <c r="E4" s="165"/>
      <c r="F4" s="165"/>
      <c r="G4" s="165"/>
      <c r="H4" s="165"/>
      <c r="I4" s="165"/>
      <c r="J4" s="165"/>
    </row>
    <row r="5" spans="1:10" ht="34.200000000000003" thickBot="1" x14ac:dyDescent="0.7">
      <c r="B5" s="30"/>
      <c r="C5" s="30"/>
      <c r="D5" s="30"/>
      <c r="E5" s="30"/>
      <c r="F5" s="30"/>
      <c r="G5" s="30"/>
      <c r="H5" s="30"/>
      <c r="I5" s="30"/>
    </row>
    <row r="6" spans="1:10" ht="30" customHeight="1" x14ac:dyDescent="0.3">
      <c r="A6" s="113" t="s">
        <v>1</v>
      </c>
      <c r="B6" s="114"/>
      <c r="C6" s="140" t="s">
        <v>13</v>
      </c>
      <c r="D6" s="141"/>
      <c r="E6" s="141"/>
      <c r="F6" s="141"/>
      <c r="G6" s="141"/>
      <c r="H6" s="142"/>
      <c r="I6" s="5" t="s">
        <v>21</v>
      </c>
      <c r="J6" s="7" t="s">
        <v>21</v>
      </c>
    </row>
    <row r="7" spans="1:10" ht="30" customHeight="1" thickBot="1" x14ac:dyDescent="0.35">
      <c r="A7" s="138"/>
      <c r="B7" s="139"/>
      <c r="C7" s="143"/>
      <c r="D7" s="144"/>
      <c r="E7" s="144"/>
      <c r="F7" s="144"/>
      <c r="G7" s="144"/>
      <c r="H7" s="145"/>
      <c r="I7" s="6" t="str">
        <f>D8</f>
        <v>Produkt A</v>
      </c>
      <c r="J7" s="8" t="str">
        <f>G8</f>
        <v>Produkt B</v>
      </c>
    </row>
    <row r="8" spans="1:10" ht="30" customHeight="1" thickBot="1" x14ac:dyDescent="0.35">
      <c r="A8" s="166"/>
      <c r="B8" s="167"/>
      <c r="C8" s="29" t="s">
        <v>15</v>
      </c>
      <c r="D8" s="62" t="s">
        <v>19</v>
      </c>
      <c r="E8" s="63"/>
      <c r="F8" s="3" t="s">
        <v>14</v>
      </c>
      <c r="G8" s="64" t="s">
        <v>20</v>
      </c>
      <c r="H8" s="65"/>
      <c r="I8" s="66"/>
      <c r="J8" s="67"/>
    </row>
    <row r="9" spans="1:10" ht="30" customHeight="1" thickBot="1" x14ac:dyDescent="0.35">
      <c r="A9" s="123" t="s">
        <v>47</v>
      </c>
      <c r="B9" s="125"/>
      <c r="C9" s="146"/>
      <c r="D9" s="147"/>
      <c r="E9" s="147"/>
      <c r="F9" s="148"/>
      <c r="G9" s="148"/>
      <c r="H9" s="148"/>
      <c r="I9" s="102">
        <v>3</v>
      </c>
      <c r="J9" s="102">
        <v>3</v>
      </c>
    </row>
    <row r="10" spans="1:10" ht="30" customHeight="1" thickBot="1" x14ac:dyDescent="0.35">
      <c r="A10" s="123" t="s">
        <v>48</v>
      </c>
      <c r="B10" s="124"/>
      <c r="C10" s="42"/>
      <c r="D10" s="155" t="s">
        <v>46</v>
      </c>
      <c r="E10" s="156"/>
      <c r="F10" s="43"/>
      <c r="G10" s="157" t="s">
        <v>46</v>
      </c>
      <c r="H10" s="158"/>
      <c r="I10" s="35"/>
      <c r="J10" s="36"/>
    </row>
    <row r="11" spans="1:10" ht="57.45" customHeight="1" thickBot="1" x14ac:dyDescent="0.35">
      <c r="A11" s="123" t="s">
        <v>49</v>
      </c>
      <c r="B11" s="124"/>
      <c r="C11" s="101">
        <v>-2</v>
      </c>
      <c r="D11" s="159" t="s">
        <v>38</v>
      </c>
      <c r="E11" s="156"/>
      <c r="F11" s="101">
        <v>3</v>
      </c>
      <c r="G11" s="160" t="s">
        <v>38</v>
      </c>
      <c r="H11" s="161"/>
      <c r="I11" s="32" t="str">
        <f>IF(C11&lt;=-2,"5",IF(C11&lt;=-1,"4",IF(C11&lt;=0,"3",IF(C11&lt;=1,"2","1"))))</f>
        <v>5</v>
      </c>
      <c r="J11" s="33" t="str">
        <f>IF(F11&lt;=-2,"5",IF(F11&lt;=-1,"4",IF(F11&lt;=0,"3",IF(F11&lt;=1,"2","1"))))</f>
        <v>1</v>
      </c>
    </row>
    <row r="12" spans="1:10" ht="30" customHeight="1" thickBot="1" x14ac:dyDescent="0.35">
      <c r="A12" s="123" t="s">
        <v>56</v>
      </c>
      <c r="B12" s="124"/>
      <c r="C12" s="123"/>
      <c r="D12" s="124"/>
      <c r="E12" s="125"/>
      <c r="F12" s="123"/>
      <c r="G12" s="124"/>
      <c r="H12" s="125"/>
      <c r="I12" s="103">
        <v>3</v>
      </c>
      <c r="J12" s="104">
        <v>3</v>
      </c>
    </row>
    <row r="13" spans="1:10" ht="30" customHeight="1" thickBot="1" x14ac:dyDescent="0.35">
      <c r="A13" s="123"/>
      <c r="B13" s="124"/>
      <c r="C13" s="121" t="s">
        <v>44</v>
      </c>
      <c r="D13" s="121"/>
      <c r="E13" s="121"/>
      <c r="F13" s="121"/>
      <c r="G13" s="121"/>
      <c r="H13" s="122"/>
      <c r="I13" s="70"/>
      <c r="J13" s="71"/>
    </row>
    <row r="14" spans="1:10" ht="30" customHeight="1" thickBot="1" x14ac:dyDescent="0.35">
      <c r="A14" s="123" t="s">
        <v>57</v>
      </c>
      <c r="B14" s="124"/>
      <c r="C14" s="123"/>
      <c r="D14" s="124"/>
      <c r="E14" s="125"/>
      <c r="F14" s="123"/>
      <c r="G14" s="124"/>
      <c r="H14" s="125"/>
      <c r="I14" s="103">
        <v>3</v>
      </c>
      <c r="J14" s="104">
        <v>3</v>
      </c>
    </row>
    <row r="15" spans="1:10" ht="30" customHeight="1" thickBot="1" x14ac:dyDescent="0.35">
      <c r="A15" s="126" t="s">
        <v>50</v>
      </c>
      <c r="B15" s="122"/>
      <c r="C15" s="119"/>
      <c r="D15" s="127"/>
      <c r="E15" s="127"/>
      <c r="F15" s="127"/>
      <c r="G15" s="127"/>
      <c r="H15" s="127"/>
      <c r="I15" s="103">
        <v>3</v>
      </c>
      <c r="J15" s="104">
        <v>2</v>
      </c>
    </row>
    <row r="16" spans="1:10" ht="45" customHeight="1" thickBot="1" x14ac:dyDescent="0.35">
      <c r="A16" s="128" t="s">
        <v>51</v>
      </c>
      <c r="B16" s="129"/>
      <c r="C16" s="9" t="s">
        <v>2</v>
      </c>
      <c r="D16" s="9" t="s">
        <v>3</v>
      </c>
      <c r="E16" s="9" t="s">
        <v>4</v>
      </c>
      <c r="F16" s="15" t="s">
        <v>2</v>
      </c>
      <c r="G16" s="16" t="s">
        <v>3</v>
      </c>
      <c r="H16" s="11" t="s">
        <v>4</v>
      </c>
      <c r="I16" s="68"/>
      <c r="J16" s="69"/>
    </row>
    <row r="17" spans="1:10" ht="30" customHeight="1" thickBot="1" x14ac:dyDescent="0.35">
      <c r="A17" s="130"/>
      <c r="B17" s="131"/>
      <c r="C17" s="105">
        <v>70</v>
      </c>
      <c r="D17" s="105">
        <v>78</v>
      </c>
      <c r="E17" s="34">
        <f>D17-C17</f>
        <v>8</v>
      </c>
      <c r="F17" s="105">
        <v>70</v>
      </c>
      <c r="G17" s="105">
        <v>72</v>
      </c>
      <c r="H17" s="98">
        <f>G17-F17</f>
        <v>2</v>
      </c>
      <c r="I17" s="37">
        <f>IF(E17&gt; 14,5,IF(E17&lt;=0,0,E17*0.3571))</f>
        <v>2.8567999999999998</v>
      </c>
      <c r="J17" s="38">
        <f>IF(H17&gt; 14,5,IF(H17&lt;=0,0,H17*0.3571))</f>
        <v>0.71419999999999995</v>
      </c>
    </row>
    <row r="18" spans="1:10" ht="30" customHeight="1" thickBot="1" x14ac:dyDescent="0.35">
      <c r="A18" s="126" t="s">
        <v>52</v>
      </c>
      <c r="B18" s="122"/>
      <c r="C18" s="119"/>
      <c r="D18" s="127"/>
      <c r="E18" s="127"/>
      <c r="F18" s="127"/>
      <c r="G18" s="127"/>
      <c r="H18" s="127"/>
      <c r="I18" s="103">
        <v>3</v>
      </c>
      <c r="J18" s="104">
        <v>3</v>
      </c>
    </row>
    <row r="19" spans="1:10" s="74" customFormat="1" ht="30" customHeight="1" thickBot="1" x14ac:dyDescent="0.45">
      <c r="A19" s="149"/>
      <c r="B19" s="150"/>
      <c r="C19" s="121" t="s">
        <v>45</v>
      </c>
      <c r="D19" s="124"/>
      <c r="E19" s="124"/>
      <c r="F19" s="124"/>
      <c r="G19" s="124"/>
      <c r="H19" s="125"/>
      <c r="I19" s="72"/>
      <c r="J19" s="73"/>
    </row>
    <row r="20" spans="1:10" ht="30" customHeight="1" thickBot="1" x14ac:dyDescent="0.35">
      <c r="A20" s="123" t="s">
        <v>58</v>
      </c>
      <c r="B20" s="124"/>
      <c r="C20" s="123"/>
      <c r="D20" s="124"/>
      <c r="E20" s="124"/>
      <c r="F20" s="124"/>
      <c r="G20" s="124"/>
      <c r="H20" s="125"/>
      <c r="I20" s="103">
        <v>3</v>
      </c>
      <c r="J20" s="104">
        <v>3</v>
      </c>
    </row>
    <row r="21" spans="1:10" ht="30" customHeight="1" thickBot="1" x14ac:dyDescent="0.35">
      <c r="A21" s="126" t="s">
        <v>53</v>
      </c>
      <c r="B21" s="122"/>
      <c r="C21" s="119"/>
      <c r="D21" s="127"/>
      <c r="E21" s="127"/>
      <c r="F21" s="127"/>
      <c r="G21" s="127"/>
      <c r="H21" s="127"/>
      <c r="I21" s="103">
        <v>3</v>
      </c>
      <c r="J21" s="104">
        <v>2</v>
      </c>
    </row>
    <row r="22" spans="1:10" ht="30" customHeight="1" thickBot="1" x14ac:dyDescent="0.35">
      <c r="A22" s="128" t="s">
        <v>54</v>
      </c>
      <c r="B22" s="129"/>
      <c r="C22" s="29" t="s">
        <v>15</v>
      </c>
      <c r="D22" s="133" t="str">
        <f>D8</f>
        <v>Produkt A</v>
      </c>
      <c r="E22" s="134"/>
      <c r="F22" s="3" t="s">
        <v>14</v>
      </c>
      <c r="G22" s="136" t="str">
        <f>G8</f>
        <v>Produkt B</v>
      </c>
      <c r="H22" s="137"/>
      <c r="I22" s="151"/>
      <c r="J22" s="152"/>
    </row>
    <row r="23" spans="1:10" ht="45" customHeight="1" thickBot="1" x14ac:dyDescent="0.35">
      <c r="A23" s="153"/>
      <c r="B23" s="154"/>
      <c r="C23" s="9" t="s">
        <v>2</v>
      </c>
      <c r="D23" s="9" t="s">
        <v>26</v>
      </c>
      <c r="E23" s="9" t="s">
        <v>4</v>
      </c>
      <c r="F23" s="15" t="s">
        <v>2</v>
      </c>
      <c r="G23" s="16" t="s">
        <v>26</v>
      </c>
      <c r="H23" s="11" t="s">
        <v>4</v>
      </c>
      <c r="I23" s="117"/>
      <c r="J23" s="118"/>
    </row>
    <row r="24" spans="1:10" ht="30" customHeight="1" thickBot="1" x14ac:dyDescent="0.35">
      <c r="A24" s="130"/>
      <c r="B24" s="131"/>
      <c r="C24" s="105">
        <f>C17</f>
        <v>70</v>
      </c>
      <c r="D24" s="105">
        <v>77</v>
      </c>
      <c r="E24" s="34">
        <f>D24-C24</f>
        <v>7</v>
      </c>
      <c r="F24" s="105">
        <f>F17</f>
        <v>70</v>
      </c>
      <c r="G24" s="105">
        <v>71</v>
      </c>
      <c r="H24" s="98">
        <f>G24-F24</f>
        <v>1</v>
      </c>
      <c r="I24" s="37">
        <f>IF(E24&gt; 12,5,IF(E24&lt;=0,0,E24*0.4167))</f>
        <v>2.9169</v>
      </c>
      <c r="J24" s="38">
        <f>IF(H24&gt; 12,5,IF(H24&lt;=0,0,H24*0.4167))</f>
        <v>0.41670000000000001</v>
      </c>
    </row>
    <row r="25" spans="1:10" ht="30" customHeight="1" thickBot="1" x14ac:dyDescent="0.35">
      <c r="A25" s="166"/>
      <c r="B25" s="166"/>
      <c r="C25" s="166"/>
      <c r="D25" s="166"/>
      <c r="E25" s="166"/>
      <c r="F25" s="166"/>
      <c r="G25" s="166"/>
      <c r="H25" s="166"/>
      <c r="I25" s="166"/>
      <c r="J25" s="166"/>
    </row>
    <row r="26" spans="1:10" ht="30" customHeight="1" x14ac:dyDescent="0.3">
      <c r="A26" s="113" t="s">
        <v>1</v>
      </c>
      <c r="B26" s="114"/>
      <c r="C26" s="140" t="s">
        <v>12</v>
      </c>
      <c r="D26" s="141"/>
      <c r="E26" s="141"/>
      <c r="F26" s="141"/>
      <c r="G26" s="141"/>
      <c r="H26" s="142"/>
      <c r="I26" s="5" t="s">
        <v>21</v>
      </c>
      <c r="J26" s="7" t="s">
        <v>21</v>
      </c>
    </row>
    <row r="27" spans="1:10" ht="30" customHeight="1" thickBot="1" x14ac:dyDescent="0.35">
      <c r="A27" s="138"/>
      <c r="B27" s="139"/>
      <c r="C27" s="143"/>
      <c r="D27" s="144"/>
      <c r="E27" s="144"/>
      <c r="F27" s="144"/>
      <c r="G27" s="144"/>
      <c r="H27" s="145"/>
      <c r="I27" s="6" t="str">
        <f>D28</f>
        <v>Produkt A</v>
      </c>
      <c r="J27" s="8" t="str">
        <f>G28</f>
        <v>Produkt B</v>
      </c>
    </row>
    <row r="28" spans="1:10" ht="30" customHeight="1" thickBot="1" x14ac:dyDescent="0.35">
      <c r="A28" s="115"/>
      <c r="B28" s="135"/>
      <c r="C28" s="4" t="s">
        <v>14</v>
      </c>
      <c r="D28" s="133" t="str">
        <f>D8</f>
        <v>Produkt A</v>
      </c>
      <c r="E28" s="134"/>
      <c r="F28" s="3" t="s">
        <v>15</v>
      </c>
      <c r="G28" s="136" t="str">
        <f>G8</f>
        <v>Produkt B</v>
      </c>
      <c r="H28" s="137"/>
      <c r="I28" s="117"/>
      <c r="J28" s="118"/>
    </row>
    <row r="29" spans="1:10" ht="48" customHeight="1" thickBot="1" x14ac:dyDescent="0.35">
      <c r="A29" s="113" t="s">
        <v>55</v>
      </c>
      <c r="B29" s="114"/>
      <c r="C29" s="9" t="s">
        <v>6</v>
      </c>
      <c r="D29" s="9" t="s">
        <v>7</v>
      </c>
      <c r="E29" s="9" t="s">
        <v>81</v>
      </c>
      <c r="F29" s="10" t="s">
        <v>6</v>
      </c>
      <c r="G29" s="10" t="s">
        <v>7</v>
      </c>
      <c r="H29" s="11" t="s">
        <v>81</v>
      </c>
      <c r="I29" s="117"/>
      <c r="J29" s="118"/>
    </row>
    <row r="30" spans="1:10" ht="30" customHeight="1" thickBot="1" x14ac:dyDescent="0.35">
      <c r="A30" s="115" t="s">
        <v>17</v>
      </c>
      <c r="B30" s="116"/>
      <c r="C30" s="106">
        <v>6</v>
      </c>
      <c r="D30" s="107">
        <v>1.5</v>
      </c>
      <c r="E30" s="39">
        <f>IF(D30="",0,C30-D30)</f>
        <v>4.5</v>
      </c>
      <c r="F30" s="108">
        <v>7</v>
      </c>
      <c r="G30" s="108">
        <v>1.2</v>
      </c>
      <c r="H30" s="40">
        <f>IF(G30="",0,F30-G30)</f>
        <v>5.8</v>
      </c>
      <c r="I30" s="37">
        <f>IF(D30="",0,IF(D30&lt;=6,-0.909*D30+5.4545,0))</f>
        <v>4.0910000000000002</v>
      </c>
      <c r="J30" s="41">
        <f>IF(G30="",0,IF(G30&lt;=6,-0.909*G30+5.4545,0))</f>
        <v>4.3637000000000006</v>
      </c>
    </row>
    <row r="31" spans="1:10" ht="30" customHeight="1" thickBot="1" x14ac:dyDescent="0.35">
      <c r="A31" s="126" t="s">
        <v>59</v>
      </c>
      <c r="B31" s="121"/>
      <c r="C31" s="121"/>
      <c r="D31" s="121"/>
      <c r="E31" s="121"/>
      <c r="F31" s="121"/>
      <c r="G31" s="121"/>
      <c r="H31" s="121"/>
      <c r="I31" s="121"/>
      <c r="J31" s="122"/>
    </row>
    <row r="32" spans="1:10" ht="52.35" customHeight="1" thickBot="1" x14ac:dyDescent="0.35">
      <c r="A32" s="162" t="s">
        <v>28</v>
      </c>
      <c r="B32" s="12" t="s">
        <v>16</v>
      </c>
      <c r="C32" s="9" t="s">
        <v>6</v>
      </c>
      <c r="D32" s="9" t="s">
        <v>7</v>
      </c>
      <c r="E32" s="9" t="s">
        <v>81</v>
      </c>
      <c r="F32" s="10" t="s">
        <v>6</v>
      </c>
      <c r="G32" s="10" t="s">
        <v>7</v>
      </c>
      <c r="H32" s="11" t="s">
        <v>81</v>
      </c>
      <c r="I32" s="119"/>
      <c r="J32" s="120"/>
    </row>
    <row r="33" spans="1:10" ht="30" customHeight="1" thickBot="1" x14ac:dyDescent="0.35">
      <c r="A33" s="163"/>
      <c r="B33" s="61" t="s">
        <v>18</v>
      </c>
      <c r="C33" s="55">
        <f>$C$30</f>
        <v>6</v>
      </c>
      <c r="D33" s="109">
        <v>2</v>
      </c>
      <c r="E33" s="39">
        <f>IF(D33="",0,C33-D33)</f>
        <v>4</v>
      </c>
      <c r="F33" s="40">
        <f>$F$30</f>
        <v>7</v>
      </c>
      <c r="G33" s="110">
        <v>1.6</v>
      </c>
      <c r="H33" s="40">
        <f>IF(G33="",0,F33-G33)</f>
        <v>5.4</v>
      </c>
      <c r="I33" s="37">
        <f>IF(D33="",0,IF(D33&lt;=6,-0.909*D33+5.4545,0))</f>
        <v>3.6365000000000003</v>
      </c>
      <c r="J33" s="41">
        <f>IF(G33="",0,IF(G33&lt;=6,-0.909*G33+5.4545,0))</f>
        <v>4.0000999999999998</v>
      </c>
    </row>
    <row r="34" spans="1:10" ht="30" customHeight="1" thickBot="1" x14ac:dyDescent="0.35">
      <c r="A34" s="115"/>
      <c r="B34" s="135"/>
      <c r="C34" s="135"/>
      <c r="D34" s="135"/>
      <c r="E34" s="135"/>
      <c r="F34" s="135"/>
      <c r="G34" s="135"/>
      <c r="H34" s="135"/>
      <c r="I34" s="135"/>
      <c r="J34" s="116"/>
    </row>
    <row r="35" spans="1:10" ht="52.35" customHeight="1" thickBot="1" x14ac:dyDescent="0.35">
      <c r="A35" s="162" t="s">
        <v>29</v>
      </c>
      <c r="B35" s="12" t="s">
        <v>5</v>
      </c>
      <c r="C35" s="9" t="s">
        <v>6</v>
      </c>
      <c r="D35" s="9" t="s">
        <v>7</v>
      </c>
      <c r="E35" s="9" t="s">
        <v>81</v>
      </c>
      <c r="F35" s="10" t="s">
        <v>6</v>
      </c>
      <c r="G35" s="10" t="s">
        <v>7</v>
      </c>
      <c r="H35" s="11" t="s">
        <v>81</v>
      </c>
      <c r="I35" s="119"/>
      <c r="J35" s="120"/>
    </row>
    <row r="36" spans="1:10" ht="30" customHeight="1" thickBot="1" x14ac:dyDescent="0.35">
      <c r="A36" s="163"/>
      <c r="B36" s="13" t="s">
        <v>18</v>
      </c>
      <c r="C36" s="56">
        <f>$C$30</f>
        <v>6</v>
      </c>
      <c r="D36" s="105">
        <v>2.7</v>
      </c>
      <c r="E36" s="39">
        <f>IF(D36="",0,C36-D36)</f>
        <v>3.3</v>
      </c>
      <c r="F36" s="40">
        <f>$F$30</f>
        <v>7</v>
      </c>
      <c r="G36" s="110">
        <v>2.2000000000000002</v>
      </c>
      <c r="H36" s="40">
        <f>IF(G36="",0,F36-G36)</f>
        <v>4.8</v>
      </c>
      <c r="I36" s="37">
        <f>IF(D36="",0,IF(D36&lt;=6,-0.909*D36+5.4545,0))</f>
        <v>3.0002</v>
      </c>
      <c r="J36" s="41">
        <f>IF(G36="",0,IF(G36&lt;=6,-0.909*G36+5.4545,0))</f>
        <v>3.4546999999999999</v>
      </c>
    </row>
    <row r="37" spans="1:10" ht="30" customHeight="1" thickBot="1" x14ac:dyDescent="0.35">
      <c r="A37" s="168"/>
      <c r="B37" s="169"/>
      <c r="C37" s="169"/>
      <c r="D37" s="169"/>
      <c r="E37" s="169"/>
      <c r="F37" s="169"/>
      <c r="G37" s="169"/>
      <c r="H37" s="169"/>
      <c r="I37" s="169"/>
      <c r="J37" s="170"/>
    </row>
    <row r="38" spans="1:10" ht="52.35" customHeight="1" thickBot="1" x14ac:dyDescent="0.35">
      <c r="A38" s="162" t="s">
        <v>30</v>
      </c>
      <c r="B38" s="12" t="s">
        <v>5</v>
      </c>
      <c r="C38" s="9" t="s">
        <v>6</v>
      </c>
      <c r="D38" s="9" t="s">
        <v>7</v>
      </c>
      <c r="E38" s="9" t="s">
        <v>81</v>
      </c>
      <c r="F38" s="10" t="s">
        <v>6</v>
      </c>
      <c r="G38" s="10" t="s">
        <v>7</v>
      </c>
      <c r="H38" s="11" t="s">
        <v>81</v>
      </c>
      <c r="I38" s="119"/>
      <c r="J38" s="120"/>
    </row>
    <row r="39" spans="1:10" ht="30" customHeight="1" thickBot="1" x14ac:dyDescent="0.35">
      <c r="A39" s="163"/>
      <c r="B39" s="13" t="s">
        <v>18</v>
      </c>
      <c r="C39" s="56">
        <f>$C$30</f>
        <v>6</v>
      </c>
      <c r="D39" s="105">
        <v>3.2</v>
      </c>
      <c r="E39" s="39">
        <f>IF(D39="",0,C39-D39)</f>
        <v>2.8</v>
      </c>
      <c r="F39" s="40">
        <f>$F$30</f>
        <v>7</v>
      </c>
      <c r="G39" s="110">
        <v>2.7</v>
      </c>
      <c r="H39" s="40">
        <f>IF(G39="",0,F39-G39)</f>
        <v>4.3</v>
      </c>
      <c r="I39" s="37">
        <f>IF(D39="",0,IF(D39&lt;=6,-0.909*D39+5.4545,0))</f>
        <v>2.5457000000000001</v>
      </c>
      <c r="J39" s="41">
        <f>IF(G39="",0,IF(G39&lt;=6,-0.909*G39+5.4545,0))</f>
        <v>3.0002</v>
      </c>
    </row>
    <row r="40" spans="1:10" ht="30" customHeight="1" thickBot="1" x14ac:dyDescent="0.35">
      <c r="A40" s="115"/>
      <c r="B40" s="135"/>
      <c r="C40" s="135"/>
      <c r="D40" s="135"/>
      <c r="E40" s="135"/>
      <c r="F40" s="135"/>
      <c r="G40" s="135"/>
      <c r="H40" s="135"/>
      <c r="I40" s="135"/>
      <c r="J40" s="116"/>
    </row>
    <row r="41" spans="1:10" ht="52.35" customHeight="1" thickBot="1" x14ac:dyDescent="0.35">
      <c r="A41" s="162" t="s">
        <v>31</v>
      </c>
      <c r="B41" s="12" t="s">
        <v>5</v>
      </c>
      <c r="C41" s="9" t="s">
        <v>6</v>
      </c>
      <c r="D41" s="9" t="s">
        <v>7</v>
      </c>
      <c r="E41" s="9" t="s">
        <v>81</v>
      </c>
      <c r="F41" s="10" t="s">
        <v>6</v>
      </c>
      <c r="G41" s="10" t="s">
        <v>7</v>
      </c>
      <c r="H41" s="11" t="s">
        <v>81</v>
      </c>
      <c r="I41" s="119"/>
      <c r="J41" s="120"/>
    </row>
    <row r="42" spans="1:10" ht="30" customHeight="1" thickBot="1" x14ac:dyDescent="0.35">
      <c r="A42" s="163"/>
      <c r="B42" s="13" t="s">
        <v>18</v>
      </c>
      <c r="C42" s="56">
        <f>$C$30</f>
        <v>6</v>
      </c>
      <c r="D42" s="105">
        <v>6</v>
      </c>
      <c r="E42" s="39">
        <f>IF(D42="",0,C42-D42)</f>
        <v>0</v>
      </c>
      <c r="F42" s="40">
        <f>$F$30</f>
        <v>7</v>
      </c>
      <c r="G42" s="110">
        <v>3.2</v>
      </c>
      <c r="H42" s="40">
        <f>IF(G42="",0,F42-G42)</f>
        <v>3.8</v>
      </c>
      <c r="I42" s="37">
        <f>IF(D42="",0,IF(D42&lt;=6,-0.909*D42+5.4545,0))</f>
        <v>4.9999999999972289E-4</v>
      </c>
      <c r="J42" s="41">
        <f>IF(G42="",0,IF(G42&lt;=6,-0.909*G42+5.4545,0))</f>
        <v>2.5457000000000001</v>
      </c>
    </row>
    <row r="43" spans="1:10" ht="30" customHeight="1" thickBot="1" x14ac:dyDescent="0.35">
      <c r="A43" s="115"/>
      <c r="B43" s="135"/>
      <c r="C43" s="135"/>
      <c r="D43" s="135"/>
      <c r="E43" s="135"/>
      <c r="F43" s="135"/>
      <c r="G43" s="135"/>
      <c r="H43" s="135"/>
      <c r="I43" s="135"/>
      <c r="J43" s="116"/>
    </row>
    <row r="44" spans="1:10" ht="52.35" customHeight="1" thickBot="1" x14ac:dyDescent="0.35">
      <c r="A44" s="162" t="s">
        <v>32</v>
      </c>
      <c r="B44" s="12" t="s">
        <v>5</v>
      </c>
      <c r="C44" s="9" t="s">
        <v>6</v>
      </c>
      <c r="D44" s="9" t="s">
        <v>7</v>
      </c>
      <c r="E44" s="9" t="s">
        <v>81</v>
      </c>
      <c r="F44" s="10" t="s">
        <v>6</v>
      </c>
      <c r="G44" s="10" t="s">
        <v>7</v>
      </c>
      <c r="H44" s="11" t="s">
        <v>81</v>
      </c>
      <c r="I44" s="119"/>
      <c r="J44" s="120"/>
    </row>
    <row r="45" spans="1:10" ht="30" customHeight="1" thickBot="1" x14ac:dyDescent="0.35">
      <c r="A45" s="163"/>
      <c r="B45" s="13" t="s">
        <v>18</v>
      </c>
      <c r="C45" s="56">
        <f>$C$30</f>
        <v>6</v>
      </c>
      <c r="D45" s="105">
        <v>6.5</v>
      </c>
      <c r="E45" s="39">
        <f>IF(D45="",0,C45-D45)</f>
        <v>-0.5</v>
      </c>
      <c r="F45" s="40">
        <f>$F$30</f>
        <v>7</v>
      </c>
      <c r="G45" s="110">
        <v>3.3</v>
      </c>
      <c r="H45" s="40">
        <f>IF(G45="",0,F45-G45)</f>
        <v>3.7</v>
      </c>
      <c r="I45" s="37">
        <f>IF(D45="",0,IF(D45&lt;=6,-0.909*D45+5.4545,0))</f>
        <v>0</v>
      </c>
      <c r="J45" s="41">
        <f>IF(G45="",0,IF(G45&lt;=6,-0.909*G45+5.4545,0))</f>
        <v>2.4548000000000005</v>
      </c>
    </row>
    <row r="46" spans="1:10" ht="30" customHeight="1" thickBot="1" x14ac:dyDescent="0.35">
      <c r="A46" s="115"/>
      <c r="B46" s="135"/>
      <c r="C46" s="135"/>
      <c r="D46" s="135"/>
      <c r="E46" s="135"/>
      <c r="F46" s="135"/>
      <c r="G46" s="135"/>
      <c r="H46" s="135"/>
      <c r="I46" s="135"/>
      <c r="J46" s="116"/>
    </row>
    <row r="47" spans="1:10" ht="52.35" customHeight="1" thickBot="1" x14ac:dyDescent="0.35">
      <c r="A47" s="162" t="s">
        <v>33</v>
      </c>
      <c r="B47" s="12" t="s">
        <v>5</v>
      </c>
      <c r="C47" s="9" t="s">
        <v>6</v>
      </c>
      <c r="D47" s="9" t="s">
        <v>7</v>
      </c>
      <c r="E47" s="9" t="s">
        <v>81</v>
      </c>
      <c r="F47" s="10" t="s">
        <v>6</v>
      </c>
      <c r="G47" s="10" t="s">
        <v>7</v>
      </c>
      <c r="H47" s="11" t="s">
        <v>81</v>
      </c>
      <c r="I47" s="119"/>
      <c r="J47" s="120"/>
    </row>
    <row r="48" spans="1:10" ht="30" customHeight="1" thickBot="1" x14ac:dyDescent="0.35">
      <c r="A48" s="163"/>
      <c r="B48" s="13" t="s">
        <v>18</v>
      </c>
      <c r="C48" s="56">
        <f>$C$30</f>
        <v>6</v>
      </c>
      <c r="D48" s="105"/>
      <c r="E48" s="39">
        <f>IF(D48="",0,C48-D48)</f>
        <v>0</v>
      </c>
      <c r="F48" s="40">
        <f>$F$30</f>
        <v>7</v>
      </c>
      <c r="G48" s="110">
        <v>3.9</v>
      </c>
      <c r="H48" s="40">
        <f>IF(G48="",0,F48-G48)</f>
        <v>3.1</v>
      </c>
      <c r="I48" s="37">
        <f>IF(D48="",0,IF(D48&lt;=6,-0.909*D48+5.4545,0))</f>
        <v>0</v>
      </c>
      <c r="J48" s="41">
        <f>IF(G48="",0,IF(G48&lt;=6,-0.909*G48+5.4545,0))</f>
        <v>1.9094000000000002</v>
      </c>
    </row>
    <row r="49" spans="1:10" ht="30" customHeight="1" thickBot="1" x14ac:dyDescent="0.35">
      <c r="A49" s="115"/>
      <c r="B49" s="135"/>
      <c r="C49" s="135"/>
      <c r="D49" s="135"/>
      <c r="E49" s="135"/>
      <c r="F49" s="135"/>
      <c r="G49" s="135"/>
      <c r="H49" s="135"/>
      <c r="I49" s="135"/>
      <c r="J49" s="116"/>
    </row>
    <row r="50" spans="1:10" ht="52.35" customHeight="1" thickBot="1" x14ac:dyDescent="0.35">
      <c r="A50" s="162" t="s">
        <v>34</v>
      </c>
      <c r="B50" s="12" t="s">
        <v>5</v>
      </c>
      <c r="C50" s="9" t="s">
        <v>6</v>
      </c>
      <c r="D50" s="9" t="s">
        <v>7</v>
      </c>
      <c r="E50" s="9" t="s">
        <v>81</v>
      </c>
      <c r="F50" s="10" t="s">
        <v>6</v>
      </c>
      <c r="G50" s="10" t="s">
        <v>7</v>
      </c>
      <c r="H50" s="11" t="s">
        <v>81</v>
      </c>
      <c r="I50" s="119"/>
      <c r="J50" s="120"/>
    </row>
    <row r="51" spans="1:10" ht="30" customHeight="1" thickBot="1" x14ac:dyDescent="0.35">
      <c r="A51" s="163"/>
      <c r="B51" s="13" t="s">
        <v>18</v>
      </c>
      <c r="C51" s="56">
        <f>$C$30</f>
        <v>6</v>
      </c>
      <c r="D51" s="105"/>
      <c r="E51" s="39">
        <f>IF(D51="",0,C51-D51)</f>
        <v>0</v>
      </c>
      <c r="F51" s="40">
        <f>$F$30</f>
        <v>7</v>
      </c>
      <c r="G51" s="110">
        <v>4.5</v>
      </c>
      <c r="H51" s="40">
        <f>IF(G51="",0,F51-G51)</f>
        <v>2.5</v>
      </c>
      <c r="I51" s="37">
        <f>IF(D51="",0,IF(D51&lt;=6,-0.909*D51+5.4545,0))</f>
        <v>0</v>
      </c>
      <c r="J51" s="41">
        <f>IF(G51="",0,IF(G51&lt;=6,-0.909*G51+5.4545,0))</f>
        <v>1.3639999999999999</v>
      </c>
    </row>
    <row r="52" spans="1:10" ht="30" customHeight="1" thickBot="1" x14ac:dyDescent="0.35">
      <c r="A52" s="115"/>
      <c r="B52" s="135"/>
      <c r="C52" s="135"/>
      <c r="D52" s="135"/>
      <c r="E52" s="135"/>
      <c r="F52" s="135"/>
      <c r="G52" s="135"/>
      <c r="H52" s="135"/>
      <c r="I52" s="135"/>
      <c r="J52" s="116"/>
    </row>
    <row r="53" spans="1:10" ht="52.35" customHeight="1" thickBot="1" x14ac:dyDescent="0.35">
      <c r="A53" s="162" t="s">
        <v>35</v>
      </c>
      <c r="B53" s="12" t="s">
        <v>5</v>
      </c>
      <c r="C53" s="9" t="s">
        <v>6</v>
      </c>
      <c r="D53" s="9" t="s">
        <v>7</v>
      </c>
      <c r="E53" s="9" t="s">
        <v>81</v>
      </c>
      <c r="F53" s="10" t="s">
        <v>6</v>
      </c>
      <c r="G53" s="10" t="s">
        <v>7</v>
      </c>
      <c r="H53" s="11" t="s">
        <v>81</v>
      </c>
      <c r="I53" s="119"/>
      <c r="J53" s="120"/>
    </row>
    <row r="54" spans="1:10" ht="30" customHeight="1" thickBot="1" x14ac:dyDescent="0.35">
      <c r="A54" s="163"/>
      <c r="B54" s="13" t="s">
        <v>18</v>
      </c>
      <c r="C54" s="56">
        <f>$C$30</f>
        <v>6</v>
      </c>
      <c r="D54" s="105"/>
      <c r="E54" s="39">
        <f>IF(D54="",0,C54-D54)</f>
        <v>0</v>
      </c>
      <c r="F54" s="40">
        <f>$F$30</f>
        <v>7</v>
      </c>
      <c r="G54" s="110">
        <v>6.3</v>
      </c>
      <c r="H54" s="40">
        <f>IF(G54="",0,F54-G54)</f>
        <v>0.70000000000000018</v>
      </c>
      <c r="I54" s="37">
        <f>IF(D54="",0,IF(D54&lt;=6,-0.909*D54+5.4545,0))</f>
        <v>0</v>
      </c>
      <c r="J54" s="41">
        <f>IF(G54="",0,IF(G54&lt;=6,-0.909*G54+5.4545,0))</f>
        <v>0</v>
      </c>
    </row>
    <row r="55" spans="1:10" ht="30" customHeight="1" thickBot="1" x14ac:dyDescent="0.35">
      <c r="A55" s="115"/>
      <c r="B55" s="135"/>
      <c r="C55" s="135"/>
      <c r="D55" s="135"/>
      <c r="E55" s="135"/>
      <c r="F55" s="135"/>
      <c r="G55" s="135"/>
      <c r="H55" s="135"/>
      <c r="I55" s="135"/>
      <c r="J55" s="116"/>
    </row>
    <row r="56" spans="1:10" ht="52.35" customHeight="1" thickBot="1" x14ac:dyDescent="0.35">
      <c r="A56" s="162" t="s">
        <v>36</v>
      </c>
      <c r="B56" s="12" t="s">
        <v>5</v>
      </c>
      <c r="C56" s="9" t="s">
        <v>6</v>
      </c>
      <c r="D56" s="9" t="s">
        <v>7</v>
      </c>
      <c r="E56" s="9" t="s">
        <v>81</v>
      </c>
      <c r="F56" s="15" t="s">
        <v>6</v>
      </c>
      <c r="G56" s="16" t="s">
        <v>7</v>
      </c>
      <c r="H56" s="11" t="s">
        <v>81</v>
      </c>
      <c r="I56" s="119"/>
      <c r="J56" s="120"/>
    </row>
    <row r="57" spans="1:10" ht="30" customHeight="1" thickBot="1" x14ac:dyDescent="0.35">
      <c r="A57" s="163"/>
      <c r="B57" s="13" t="s">
        <v>18</v>
      </c>
      <c r="C57" s="56">
        <f>$C$30</f>
        <v>6</v>
      </c>
      <c r="D57" s="105"/>
      <c r="E57" s="99">
        <f>IF(D57="",0,C57-D57)</f>
        <v>0</v>
      </c>
      <c r="F57" s="90">
        <f>$F$30</f>
        <v>7</v>
      </c>
      <c r="G57" s="111"/>
      <c r="H57" s="90">
        <f>IF(G57="",0,F57-G57)</f>
        <v>0</v>
      </c>
      <c r="I57" s="37">
        <f>IF(D57="",0,IF(D57&lt;=6,-0.909*D57+5.4545,0))</f>
        <v>0</v>
      </c>
      <c r="J57" s="38">
        <f>IF(G57="",0,IF(G57&lt;=6,-0.909*G57+5.4545,0))</f>
        <v>0</v>
      </c>
    </row>
    <row r="58" spans="1:10" ht="15.6" x14ac:dyDescent="0.3">
      <c r="A58" s="14"/>
      <c r="B58" s="14"/>
      <c r="C58" s="14"/>
      <c r="D58" s="14"/>
      <c r="E58" s="14"/>
      <c r="F58" s="14"/>
      <c r="G58" s="14"/>
      <c r="H58" s="14"/>
      <c r="I58" s="14"/>
      <c r="J58" s="14"/>
    </row>
    <row r="60" spans="1:10" ht="15.6" x14ac:dyDescent="0.3">
      <c r="A60" s="31" t="s">
        <v>60</v>
      </c>
    </row>
    <row r="62" spans="1:10" ht="15.6" x14ac:dyDescent="0.3">
      <c r="A62" s="89" t="s">
        <v>61</v>
      </c>
    </row>
    <row r="63" spans="1:10" ht="15.6" x14ac:dyDescent="0.3">
      <c r="A63" s="89" t="s">
        <v>62</v>
      </c>
    </row>
    <row r="64" spans="1:10" ht="15.6" x14ac:dyDescent="0.3">
      <c r="A64" s="89" t="s">
        <v>63</v>
      </c>
    </row>
    <row r="66" spans="1:1" x14ac:dyDescent="0.3">
      <c r="A66" s="100" t="s">
        <v>82</v>
      </c>
    </row>
  </sheetData>
  <mergeCells count="73">
    <mergeCell ref="A4:J4"/>
    <mergeCell ref="A25:J25"/>
    <mergeCell ref="A8:B8"/>
    <mergeCell ref="A55:J55"/>
    <mergeCell ref="I53:J53"/>
    <mergeCell ref="A40:J40"/>
    <mergeCell ref="A43:J43"/>
    <mergeCell ref="A41:A42"/>
    <mergeCell ref="I41:J41"/>
    <mergeCell ref="A38:A39"/>
    <mergeCell ref="A35:A36"/>
    <mergeCell ref="A34:J34"/>
    <mergeCell ref="I35:J35"/>
    <mergeCell ref="A37:J37"/>
    <mergeCell ref="I38:J38"/>
    <mergeCell ref="A32:A33"/>
    <mergeCell ref="A31:J31"/>
    <mergeCell ref="I56:J56"/>
    <mergeCell ref="A44:A45"/>
    <mergeCell ref="A46:J46"/>
    <mergeCell ref="A49:J49"/>
    <mergeCell ref="A50:A51"/>
    <mergeCell ref="A52:J52"/>
    <mergeCell ref="I50:J50"/>
    <mergeCell ref="A47:A48"/>
    <mergeCell ref="A56:A57"/>
    <mergeCell ref="A53:A54"/>
    <mergeCell ref="I44:J44"/>
    <mergeCell ref="I47:J47"/>
    <mergeCell ref="G22:H22"/>
    <mergeCell ref="A18:B18"/>
    <mergeCell ref="C18:H18"/>
    <mergeCell ref="A6:B7"/>
    <mergeCell ref="C6:H7"/>
    <mergeCell ref="A10:B10"/>
    <mergeCell ref="D10:E10"/>
    <mergeCell ref="G10:H10"/>
    <mergeCell ref="A11:B11"/>
    <mergeCell ref="D11:E11"/>
    <mergeCell ref="G11:H11"/>
    <mergeCell ref="A12:B12"/>
    <mergeCell ref="B2:I2"/>
    <mergeCell ref="D28:E28"/>
    <mergeCell ref="I28:J28"/>
    <mergeCell ref="A28:B28"/>
    <mergeCell ref="G28:H28"/>
    <mergeCell ref="A26:B27"/>
    <mergeCell ref="C26:H27"/>
    <mergeCell ref="A9:B9"/>
    <mergeCell ref="C9:H9"/>
    <mergeCell ref="C12:E12"/>
    <mergeCell ref="F12:H12"/>
    <mergeCell ref="A19:B19"/>
    <mergeCell ref="C19:H19"/>
    <mergeCell ref="I22:J23"/>
    <mergeCell ref="A22:B24"/>
    <mergeCell ref="D22:E22"/>
    <mergeCell ref="A29:B29"/>
    <mergeCell ref="A30:B30"/>
    <mergeCell ref="I29:J29"/>
    <mergeCell ref="I32:J32"/>
    <mergeCell ref="C13:H13"/>
    <mergeCell ref="A13:B13"/>
    <mergeCell ref="C14:E14"/>
    <mergeCell ref="A15:B15"/>
    <mergeCell ref="C15:H15"/>
    <mergeCell ref="F14:H14"/>
    <mergeCell ref="A16:B17"/>
    <mergeCell ref="A14:B14"/>
    <mergeCell ref="A20:B20"/>
    <mergeCell ref="C20:H20"/>
    <mergeCell ref="A21:B21"/>
    <mergeCell ref="C21:H21"/>
  </mergeCells>
  <pageMargins left="0.70866141732283472" right="0.70866141732283472" top="0.78740157480314965" bottom="0.78740157480314965" header="0.31496062992125984" footer="0.31496062992125984"/>
  <pageSetup paperSize="9" scale="1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25"/>
  <sheetViews>
    <sheetView topLeftCell="A15" zoomScale="84" zoomScaleNormal="84" workbookViewId="0">
      <selection activeCell="G8" sqref="G8"/>
    </sheetView>
  </sheetViews>
  <sheetFormatPr baseColWidth="10" defaultRowHeight="14.4" x14ac:dyDescent="0.3"/>
  <cols>
    <col min="2" max="2" width="35" customWidth="1"/>
    <col min="3" max="3" width="27.77734375" customWidth="1"/>
    <col min="4" max="4" width="14.77734375" customWidth="1"/>
    <col min="5" max="5" width="12.88671875" customWidth="1"/>
    <col min="6" max="6" width="27.77734375" customWidth="1"/>
    <col min="7" max="7" width="14.77734375" customWidth="1"/>
    <col min="8" max="8" width="14.5546875" customWidth="1"/>
  </cols>
  <sheetData>
    <row r="1" spans="2:10" ht="26.4" customHeight="1" x14ac:dyDescent="0.3">
      <c r="B1" s="31" t="s">
        <v>77</v>
      </c>
      <c r="C1" s="97">
        <f>Bewertungstabelle!$C$1</f>
        <v>0</v>
      </c>
      <c r="D1" s="31"/>
      <c r="E1" s="31"/>
      <c r="F1" s="2" t="s">
        <v>0</v>
      </c>
      <c r="G1" s="97">
        <f>Bewertungstabelle!$I$1</f>
        <v>0</v>
      </c>
    </row>
    <row r="3" spans="2:10" ht="23.4" x14ac:dyDescent="0.45">
      <c r="B3" s="96" t="s">
        <v>78</v>
      </c>
      <c r="C3" s="95"/>
      <c r="D3" s="95"/>
      <c r="E3" s="95"/>
      <c r="F3" s="95"/>
      <c r="G3" s="95"/>
      <c r="H3" s="95"/>
      <c r="I3" s="95"/>
      <c r="J3" s="95"/>
    </row>
    <row r="4" spans="2:10" s="94" customFormat="1" ht="18" customHeight="1" thickBot="1" x14ac:dyDescent="0.45"/>
    <row r="5" spans="2:10" ht="50.7" customHeight="1" thickBot="1" x14ac:dyDescent="0.35">
      <c r="B5" s="171" t="s">
        <v>22</v>
      </c>
      <c r="C5" s="24" t="s">
        <v>15</v>
      </c>
      <c r="D5" s="174" t="str">
        <f>Bewertungstabelle!D28:E28</f>
        <v>Produkt A</v>
      </c>
      <c r="E5" s="175"/>
      <c r="F5" s="25" t="s">
        <v>15</v>
      </c>
      <c r="G5" s="176" t="str">
        <f>Bewertungstabelle!G28:H28</f>
        <v>Produkt B</v>
      </c>
      <c r="H5" s="177"/>
    </row>
    <row r="6" spans="2:10" ht="89.25" customHeight="1" x14ac:dyDescent="0.3">
      <c r="B6" s="172"/>
      <c r="C6" s="24" t="s">
        <v>79</v>
      </c>
      <c r="D6" s="20" t="s">
        <v>23</v>
      </c>
      <c r="E6" s="18" t="s">
        <v>80</v>
      </c>
      <c r="F6" s="26" t="s">
        <v>79</v>
      </c>
      <c r="G6" s="22" t="s">
        <v>23</v>
      </c>
      <c r="H6" s="26" t="s">
        <v>80</v>
      </c>
    </row>
    <row r="7" spans="2:10" ht="15" thickBot="1" x14ac:dyDescent="0.35">
      <c r="B7" s="173"/>
      <c r="C7" s="27"/>
      <c r="D7" s="21" t="s">
        <v>24</v>
      </c>
      <c r="E7" s="19"/>
      <c r="F7" s="28"/>
      <c r="G7" s="23" t="s">
        <v>24</v>
      </c>
      <c r="H7" s="28"/>
    </row>
    <row r="8" spans="2:10" ht="30" customHeight="1" thickBot="1" x14ac:dyDescent="0.35">
      <c r="B8" s="78" t="s">
        <v>40</v>
      </c>
      <c r="C8" s="76"/>
      <c r="D8" s="76"/>
      <c r="E8" s="76"/>
      <c r="F8" s="76"/>
      <c r="G8" s="76"/>
      <c r="H8" s="77"/>
    </row>
    <row r="9" spans="2:10" ht="30" customHeight="1" thickBot="1" x14ac:dyDescent="0.35">
      <c r="B9" s="17" t="s">
        <v>66</v>
      </c>
      <c r="C9" s="44">
        <f>Bewertungstabelle!I9</f>
        <v>3</v>
      </c>
      <c r="D9" s="91">
        <v>2.5000000000000001E-2</v>
      </c>
      <c r="E9" s="57">
        <f>C9*D9</f>
        <v>7.5000000000000011E-2</v>
      </c>
      <c r="F9" s="46">
        <f>Bewertungstabelle!J9</f>
        <v>3</v>
      </c>
      <c r="G9" s="92">
        <v>2.5000000000000001E-2</v>
      </c>
      <c r="H9" s="58">
        <f>F9*G9</f>
        <v>7.5000000000000011E-2</v>
      </c>
    </row>
    <row r="10" spans="2:10" ht="30" customHeight="1" thickBot="1" x14ac:dyDescent="0.35">
      <c r="B10" s="17" t="s">
        <v>65</v>
      </c>
      <c r="C10" s="44" t="str">
        <f>Bewertungstabelle!I11</f>
        <v>5</v>
      </c>
      <c r="D10" s="45">
        <v>0.1</v>
      </c>
      <c r="E10" s="57">
        <f>C10*D10</f>
        <v>0.5</v>
      </c>
      <c r="F10" s="46" t="str">
        <f>Bewertungstabelle!J11</f>
        <v>1</v>
      </c>
      <c r="G10" s="47">
        <v>0.1</v>
      </c>
      <c r="H10" s="58">
        <f>F10*G10</f>
        <v>0.1</v>
      </c>
    </row>
    <row r="11" spans="2:10" ht="30" customHeight="1" thickBot="1" x14ac:dyDescent="0.35">
      <c r="B11" s="17" t="s">
        <v>64</v>
      </c>
      <c r="C11" s="85">
        <f>Bewertungstabelle!I12</f>
        <v>3</v>
      </c>
      <c r="D11" s="91">
        <v>2.5000000000000001E-2</v>
      </c>
      <c r="E11" s="57">
        <f>C11*D11</f>
        <v>7.5000000000000011E-2</v>
      </c>
      <c r="F11" s="86">
        <f>Bewertungstabelle!J12</f>
        <v>3</v>
      </c>
      <c r="G11" s="92">
        <v>2.5000000000000001E-2</v>
      </c>
      <c r="H11" s="58">
        <f>F11*G11</f>
        <v>7.5000000000000011E-2</v>
      </c>
    </row>
    <row r="12" spans="2:10" ht="30" customHeight="1" thickBot="1" x14ac:dyDescent="0.35">
      <c r="B12" s="50" t="s">
        <v>41</v>
      </c>
      <c r="C12" s="76"/>
      <c r="D12" s="76"/>
      <c r="E12" s="76"/>
      <c r="F12" s="76"/>
      <c r="G12" s="76"/>
      <c r="H12" s="77"/>
    </row>
    <row r="13" spans="2:10" ht="30" customHeight="1" thickBot="1" x14ac:dyDescent="0.35">
      <c r="B13" s="17" t="s">
        <v>67</v>
      </c>
      <c r="C13" s="85">
        <f>Bewertungstabelle!I14</f>
        <v>3</v>
      </c>
      <c r="D13" s="45">
        <v>0.05</v>
      </c>
      <c r="E13" s="57">
        <f>C13*D13</f>
        <v>0.15000000000000002</v>
      </c>
      <c r="F13" s="86">
        <f>Bewertungstabelle!J14</f>
        <v>3</v>
      </c>
      <c r="G13" s="47">
        <v>0.05</v>
      </c>
      <c r="H13" s="58">
        <f>F13*G13</f>
        <v>0.15000000000000002</v>
      </c>
    </row>
    <row r="14" spans="2:10" ht="30" customHeight="1" thickBot="1" x14ac:dyDescent="0.35">
      <c r="B14" s="17" t="s">
        <v>68</v>
      </c>
      <c r="C14" s="85">
        <f>Bewertungstabelle!I15</f>
        <v>3</v>
      </c>
      <c r="D14" s="45">
        <v>0.05</v>
      </c>
      <c r="E14" s="57">
        <f>C14*D14</f>
        <v>0.15000000000000002</v>
      </c>
      <c r="F14" s="86">
        <f>Bewertungstabelle!J15</f>
        <v>2</v>
      </c>
      <c r="G14" s="47">
        <v>0.05</v>
      </c>
      <c r="H14" s="58">
        <f>F14*G14</f>
        <v>0.1</v>
      </c>
    </row>
    <row r="15" spans="2:10" ht="30" customHeight="1" thickBot="1" x14ac:dyDescent="0.35">
      <c r="B15" s="17" t="s">
        <v>69</v>
      </c>
      <c r="C15" s="48">
        <f>Bewertungstabelle!I17</f>
        <v>2.8567999999999998</v>
      </c>
      <c r="D15" s="45">
        <v>0.15</v>
      </c>
      <c r="E15" s="57">
        <f>C15*D15</f>
        <v>0.42851999999999996</v>
      </c>
      <c r="F15" s="49">
        <f>Bewertungstabelle!J17</f>
        <v>0.71419999999999995</v>
      </c>
      <c r="G15" s="47">
        <v>0.15</v>
      </c>
      <c r="H15" s="58">
        <f>F15*G15</f>
        <v>0.10712999999999999</v>
      </c>
    </row>
    <row r="16" spans="2:10" ht="30" customHeight="1" thickBot="1" x14ac:dyDescent="0.35">
      <c r="B16" s="79" t="s">
        <v>70</v>
      </c>
      <c r="C16" s="87">
        <f>Bewertungstabelle!I18</f>
        <v>3</v>
      </c>
      <c r="D16" s="80">
        <v>0.05</v>
      </c>
      <c r="E16" s="81">
        <f>C16*D16</f>
        <v>0.15000000000000002</v>
      </c>
      <c r="F16" s="88">
        <f>Bewertungstabelle!J18</f>
        <v>3</v>
      </c>
      <c r="G16" s="82">
        <v>0.05</v>
      </c>
      <c r="H16" s="83">
        <f>F16*G16</f>
        <v>0.15000000000000002</v>
      </c>
    </row>
    <row r="17" spans="2:8" ht="30" customHeight="1" thickBot="1" x14ac:dyDescent="0.35">
      <c r="B17" s="50" t="s">
        <v>43</v>
      </c>
      <c r="C17" s="84"/>
      <c r="D17" s="84"/>
      <c r="E17" s="84"/>
      <c r="F17" s="84"/>
      <c r="G17" s="84"/>
      <c r="H17" s="75"/>
    </row>
    <row r="18" spans="2:8" ht="30" customHeight="1" thickBot="1" x14ac:dyDescent="0.35">
      <c r="B18" s="17" t="s">
        <v>71</v>
      </c>
      <c r="C18" s="85">
        <f>Bewertungstabelle!I20</f>
        <v>3</v>
      </c>
      <c r="D18" s="45">
        <v>0.05</v>
      </c>
      <c r="E18" s="57">
        <f>C18*D18</f>
        <v>0.15000000000000002</v>
      </c>
      <c r="F18" s="88">
        <f>Bewertungstabelle!J20</f>
        <v>3</v>
      </c>
      <c r="G18" s="47">
        <v>0.05</v>
      </c>
      <c r="H18" s="58">
        <f>F18*G18</f>
        <v>0.15000000000000002</v>
      </c>
    </row>
    <row r="19" spans="2:8" ht="30" customHeight="1" thickBot="1" x14ac:dyDescent="0.35">
      <c r="B19" s="17" t="s">
        <v>72</v>
      </c>
      <c r="C19" s="85">
        <f>Bewertungstabelle!I21</f>
        <v>3</v>
      </c>
      <c r="D19" s="45">
        <v>0.05</v>
      </c>
      <c r="E19" s="57">
        <f>C19*D19</f>
        <v>0.15000000000000002</v>
      </c>
      <c r="F19" s="86">
        <f>Bewertungstabelle!J21</f>
        <v>2</v>
      </c>
      <c r="G19" s="47">
        <v>0.05</v>
      </c>
      <c r="H19" s="58">
        <f>F19*G19</f>
        <v>0.1</v>
      </c>
    </row>
    <row r="20" spans="2:8" ht="30" customHeight="1" thickBot="1" x14ac:dyDescent="0.35">
      <c r="B20" s="17" t="s">
        <v>73</v>
      </c>
      <c r="C20" s="85">
        <f>Bewertungstabelle!I24</f>
        <v>2.9169</v>
      </c>
      <c r="D20" s="45">
        <v>0.15</v>
      </c>
      <c r="E20" s="57">
        <f>C20*D20</f>
        <v>0.43753500000000001</v>
      </c>
      <c r="F20" s="88">
        <f>Bewertungstabelle!J24</f>
        <v>0.41670000000000001</v>
      </c>
      <c r="G20" s="47">
        <v>0.15</v>
      </c>
      <c r="H20" s="58">
        <f>F20*G20</f>
        <v>6.2505000000000005E-2</v>
      </c>
    </row>
    <row r="21" spans="2:8" ht="15" thickBot="1" x14ac:dyDescent="0.35"/>
    <row r="22" spans="2:8" ht="15" thickBot="1" x14ac:dyDescent="0.35">
      <c r="B22" s="78" t="s">
        <v>42</v>
      </c>
      <c r="C22" s="76"/>
      <c r="D22" s="76"/>
      <c r="E22" s="76"/>
      <c r="F22" s="76"/>
      <c r="G22" s="76"/>
      <c r="H22" s="77"/>
    </row>
    <row r="23" spans="2:8" ht="29.4" thickBot="1" x14ac:dyDescent="0.35">
      <c r="B23" s="17" t="s">
        <v>74</v>
      </c>
      <c r="C23" s="48">
        <f>Bewertungstabelle!I30</f>
        <v>4.0910000000000002</v>
      </c>
      <c r="D23" s="45">
        <v>0.1</v>
      </c>
      <c r="E23" s="57">
        <f>C23*D23</f>
        <v>0.40910000000000002</v>
      </c>
      <c r="F23" s="49">
        <f>Bewertungstabelle!J30</f>
        <v>4.3637000000000006</v>
      </c>
      <c r="G23" s="47">
        <v>0.1</v>
      </c>
      <c r="H23" s="58">
        <f>F23*G23</f>
        <v>0.43637000000000009</v>
      </c>
    </row>
    <row r="24" spans="2:8" ht="30" customHeight="1" thickBot="1" x14ac:dyDescent="0.35">
      <c r="B24" s="17" t="s">
        <v>75</v>
      </c>
      <c r="C24" s="48">
        <f>AVERAGE(Bewertungstabelle!I33,Bewertungstabelle!I36,Bewertungstabelle!I39,Bewertungstabelle!I42,Bewertungstabelle!I45,Bewertungstabelle!I48,Bewertungstabelle!I51,Bewertungstabelle!I54,Bewertungstabelle!I57)</f>
        <v>1.0203222222222221</v>
      </c>
      <c r="D24" s="45">
        <v>0.2</v>
      </c>
      <c r="E24" s="57">
        <f>C24*D24</f>
        <v>0.20406444444444444</v>
      </c>
      <c r="F24" s="49">
        <f>AVERAGE(Bewertungstabelle!J33,Bewertungstabelle!J36,Bewertungstabelle!J39,Bewertungstabelle!J42,Bewertungstabelle!J45,Bewertungstabelle!J48,Bewertungstabelle!J51,Bewertungstabelle!J54,Bewertungstabelle!J57)</f>
        <v>2.0809888888888892</v>
      </c>
      <c r="G24" s="47">
        <v>0.2</v>
      </c>
      <c r="H24" s="58">
        <f>F24*G24</f>
        <v>0.41619777777777789</v>
      </c>
    </row>
    <row r="25" spans="2:8" ht="30" customHeight="1" thickBot="1" x14ac:dyDescent="0.35">
      <c r="B25" s="50" t="s">
        <v>37</v>
      </c>
      <c r="C25" s="51">
        <f t="shared" ref="C25:H25" si="0">SUM(C9:C24)</f>
        <v>31.885022222222222</v>
      </c>
      <c r="D25" s="52">
        <f t="shared" si="0"/>
        <v>1</v>
      </c>
      <c r="E25" s="59">
        <f t="shared" si="0"/>
        <v>2.8792194444444443</v>
      </c>
      <c r="F25" s="53">
        <f t="shared" si="0"/>
        <v>26.575588888888888</v>
      </c>
      <c r="G25" s="54">
        <f t="shared" si="0"/>
        <v>1</v>
      </c>
      <c r="H25" s="60">
        <f t="shared" si="0"/>
        <v>1.9222027777777781</v>
      </c>
    </row>
  </sheetData>
  <sheetProtection sheet="1" objects="1" scenarios="1"/>
  <mergeCells count="3">
    <mergeCell ref="B5:B7"/>
    <mergeCell ref="D5:E5"/>
    <mergeCell ref="G5:H5"/>
  </mergeCells>
  <pageMargins left="0.7" right="0.7" top="0.78740157499999996" bottom="0.78740157499999996" header="0.3" footer="0.3"/>
  <pageSetup paperSize="9" scale="63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16"/>
  <sheetViews>
    <sheetView workbookViewId="0">
      <selection activeCell="C20" sqref="C20"/>
    </sheetView>
  </sheetViews>
  <sheetFormatPr baseColWidth="10" defaultRowHeight="14.4" x14ac:dyDescent="0.3"/>
  <sheetData>
    <row r="2" spans="1:1" x14ac:dyDescent="0.3">
      <c r="A2" t="s">
        <v>27</v>
      </c>
    </row>
    <row r="4" spans="1:1" x14ac:dyDescent="0.3">
      <c r="A4" t="s">
        <v>8</v>
      </c>
    </row>
    <row r="6" spans="1:1" x14ac:dyDescent="0.3">
      <c r="A6" t="s">
        <v>9</v>
      </c>
    </row>
    <row r="8" spans="1:1" x14ac:dyDescent="0.3">
      <c r="A8" t="s">
        <v>25</v>
      </c>
    </row>
    <row r="10" spans="1:1" x14ac:dyDescent="0.3">
      <c r="A10" t="s">
        <v>10</v>
      </c>
    </row>
    <row r="12" spans="1:1" x14ac:dyDescent="0.3">
      <c r="A12" t="s">
        <v>11</v>
      </c>
    </row>
    <row r="14" spans="1:1" x14ac:dyDescent="0.3">
      <c r="A14" t="s">
        <v>84</v>
      </c>
    </row>
    <row r="16" spans="1:1" x14ac:dyDescent="0.3">
      <c r="A16" t="s">
        <v>76</v>
      </c>
    </row>
  </sheetData>
  <sheetProtection sheet="1" objects="1" scenarios="1"/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Bewertungstabelle</vt:lpstr>
      <vt:lpstr>Ergebnis gewichtet</vt:lpstr>
      <vt:lpstr>Bewertung Ablaufzeit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2023-01-11T13:13:05Z</dcterms:modified>
</cp:coreProperties>
</file>